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yn\Documents\Site Cours de Finance\"/>
    </mc:Choice>
  </mc:AlternateContent>
  <xr:revisionPtr revIDLastSave="0" documentId="8_{AA417651-65F2-4592-987B-ED831FDBE0F7}" xr6:coauthVersionLast="45" xr6:coauthVersionMax="45" xr10:uidLastSave="{00000000-0000-0000-0000-000000000000}"/>
  <bookViews>
    <workbookView xWindow="-98" yWindow="-98" windowWidth="20715" windowHeight="13276" firstSheet="1" activeTab="1" xr2:uid="{00000000-000D-0000-FFFF-FFFF00000000}"/>
  </bookViews>
  <sheets>
    <sheet name="Intro equity value" sheetId="11" r:id="rId1"/>
    <sheet name="Solver" sheetId="13" r:id="rId2"/>
  </sheets>
  <definedNames>
    <definedName name="__FDS_HYPERLINK_TOGGLE_STATE__" hidden="1">"ON"</definedName>
    <definedName name="s">Solver!$C$3</definedName>
    <definedName name="solver_adj" localSheetId="1" hidden="1">Solver!$C$2:$C$3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100</definedName>
    <definedName name="solver_lhs1" localSheetId="1" hidden="1">Solver!$C$12</definedName>
    <definedName name="solver_lhs2" localSheetId="1" hidden="1">Solver!$C$12</definedName>
    <definedName name="solver_lin" localSheetId="1" hidden="1">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1</definedName>
    <definedName name="solver_nwt" localSheetId="1" hidden="1">1</definedName>
    <definedName name="solver_opt" localSheetId="1" hidden="1">Solver!$C$11</definedName>
    <definedName name="solver_pre" localSheetId="1" hidden="1">0.000001</definedName>
    <definedName name="solver_rbv" localSheetId="1" hidden="1">1</definedName>
    <definedName name="solver_rel1" localSheetId="1" hidden="1">2</definedName>
    <definedName name="solver_rel2" localSheetId="1" hidden="1">2</definedName>
    <definedName name="solver_rhs1" localSheetId="1" hidden="1">0.8</definedName>
    <definedName name="solver_rhs2" localSheetId="1" hidden="1">0.8</definedName>
    <definedName name="solver_rlx" localSheetId="1" hidden="1">1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3</definedName>
    <definedName name="solver_ver" localSheetId="1" hidden="1">3</definedName>
    <definedName name="V">Solver!$C$2</definedName>
    <definedName name="x">Solver!#REF!</definedName>
    <definedName name="y">Solver!#REF!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3" l="1"/>
  <c r="C8" i="13" l="1"/>
  <c r="C12" i="13" l="1"/>
  <c r="C7" i="13" s="1"/>
  <c r="H3" i="13" l="1"/>
  <c r="H2" i="13"/>
  <c r="C4" i="11"/>
  <c r="C7" i="11" s="1"/>
  <c r="B4" i="11"/>
  <c r="B7" i="11" s="1"/>
  <c r="B8" i="11" s="1"/>
  <c r="B10" i="11" s="1"/>
  <c r="B11" i="11" s="1"/>
  <c r="H4" i="13" l="1"/>
  <c r="H6" i="13" s="1"/>
  <c r="H5" i="13"/>
  <c r="H7" i="13" s="1"/>
  <c r="H8" i="13" s="1"/>
  <c r="C9" i="11"/>
  <c r="C8" i="11"/>
  <c r="C10" i="11" s="1"/>
  <c r="C11" i="11" s="1"/>
  <c r="B9" i="11"/>
  <c r="B12" i="11" s="1"/>
  <c r="B13" i="11" s="1"/>
  <c r="C12" i="11" l="1"/>
  <c r="C13" i="11" s="1"/>
</calcChain>
</file>

<file path=xl/sharedStrings.xml><?xml version="1.0" encoding="utf-8"?>
<sst xmlns="http://schemas.openxmlformats.org/spreadsheetml/2006/main" count="32" uniqueCount="29">
  <si>
    <t>t</t>
  </si>
  <si>
    <t>s</t>
  </si>
  <si>
    <t>d1</t>
  </si>
  <si>
    <t>d2</t>
  </si>
  <si>
    <t>E = D</t>
  </si>
  <si>
    <t>Probability of bankruptcy</t>
  </si>
  <si>
    <t>r discrete</t>
  </si>
  <si>
    <t>r continuous</t>
  </si>
  <si>
    <t>C = Equity by B&amp;S</t>
  </si>
  <si>
    <t>Equity value</t>
  </si>
  <si>
    <t>EV</t>
  </si>
  <si>
    <r>
      <t>d</t>
    </r>
    <r>
      <rPr>
        <vertAlign val="subscript"/>
        <sz val="11"/>
        <color indexed="8"/>
        <rFont val="Times New Roman"/>
        <family val="1"/>
      </rPr>
      <t>1</t>
    </r>
  </si>
  <si>
    <t>Debt economic value</t>
  </si>
  <si>
    <r>
      <t>d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Calibri"/>
        <family val="2"/>
      </rPr>
      <t/>
    </r>
  </si>
  <si>
    <r>
      <t>F</t>
    </r>
    <r>
      <rPr>
        <sz val="11"/>
        <color indexed="8"/>
        <rFont val="Times New Roman"/>
        <family val="1"/>
      </rPr>
      <t>(d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Symbol"/>
        <family val="1"/>
        <charset val="2"/>
      </rPr>
      <t/>
    </r>
  </si>
  <si>
    <t xml:space="preserve">S = EV </t>
  </si>
  <si>
    <t>Tests</t>
  </si>
  <si>
    <t>EV = V</t>
  </si>
  <si>
    <t>s(A)</t>
  </si>
  <si>
    <t>Debt (face value)</t>
  </si>
  <si>
    <t>s of E</t>
  </si>
  <si>
    <r>
      <t>F</t>
    </r>
    <r>
      <rPr>
        <sz val="11"/>
        <color theme="1"/>
        <rFont val="Calibri"/>
        <family val="2"/>
        <scheme val="minor"/>
      </rPr>
      <t>(d1)</t>
    </r>
  </si>
  <si>
    <r>
      <t>F</t>
    </r>
    <r>
      <rPr>
        <sz val="11"/>
        <color theme="1"/>
        <rFont val="Calibri"/>
        <family val="2"/>
        <scheme val="minor"/>
      </rPr>
      <t>(d2)</t>
    </r>
  </si>
  <si>
    <r>
      <t>t</t>
    </r>
    <r>
      <rPr>
        <sz val="11"/>
        <color theme="1"/>
        <rFont val="Calibri"/>
        <family val="2"/>
        <scheme val="minor"/>
      </rPr>
      <t xml:space="preserve"> (time to expiration)</t>
    </r>
  </si>
  <si>
    <t>1. Equity value</t>
  </si>
  <si>
    <r>
      <t>2. s</t>
    </r>
    <r>
      <rPr>
        <sz val="11"/>
        <color theme="1"/>
        <rFont val="Calibri"/>
        <family val="2"/>
        <scheme val="minor"/>
      </rPr>
      <t xml:space="preserve"> of Equity</t>
    </r>
  </si>
  <si>
    <r>
      <t xml:space="preserve">s(A) = </t>
    </r>
    <r>
      <rPr>
        <b/>
        <sz val="11"/>
        <rFont val="Symbol"/>
        <family val="1"/>
        <charset val="2"/>
      </rPr>
      <t>s</t>
    </r>
    <r>
      <rPr>
        <b/>
        <sz val="11"/>
        <rFont val="Calibri"/>
        <family val="2"/>
        <scheme val="minor"/>
      </rPr>
      <t xml:space="preserve"> = EV's volatility</t>
    </r>
  </si>
  <si>
    <t>Only the figures in blue can be changed</t>
  </si>
  <si>
    <r>
      <t>Go to "</t>
    </r>
    <r>
      <rPr>
        <i/>
        <u/>
        <sz val="11"/>
        <color rgb="FF000000"/>
        <rFont val="Calibri"/>
        <family val="2"/>
      </rPr>
      <t>Solver</t>
    </r>
    <r>
      <rPr>
        <i/>
        <sz val="11"/>
        <color indexed="8"/>
        <rFont val="Calibri"/>
        <family val="2"/>
      </rPr>
      <t>" (in "Data") in order to change the 2 following assumptions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</si>
</sst>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Symbol"/>
      <family val="1"/>
      <charset val="2"/>
    </font>
    <font>
      <sz val="8"/>
      <name val="Calibri"/>
      <family val="2"/>
    </font>
    <font>
      <sz val="11"/>
      <color indexed="12"/>
      <name val="Calibri"/>
      <family val="2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1"/>
      <name val="Symbol"/>
      <family val="1"/>
      <charset val="2"/>
    </font>
    <font>
      <i/>
      <sz val="11"/>
      <color indexed="12"/>
      <name val="Calibri"/>
      <family val="2"/>
    </font>
    <font>
      <i/>
      <u/>
      <sz val="11"/>
      <color rgb="FF0000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9" fillId="18" borderId="4" applyNumberFormat="0" applyFont="0" applyAlignment="0" applyProtection="0"/>
    <xf numFmtId="0" fontId="22" fillId="7" borderId="1" applyNumberFormat="0" applyAlignment="0" applyProtection="0"/>
    <xf numFmtId="0" fontId="20" fillId="3" borderId="0" applyNumberFormat="0" applyBorder="0" applyAlignment="0" applyProtection="0"/>
    <xf numFmtId="0" fontId="21" fillId="19" borderId="0" applyNumberFormat="0" applyBorder="0" applyAlignment="0" applyProtection="0"/>
    <xf numFmtId="9" fontId="4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16" borderId="8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6" fillId="17" borderId="3" applyNumberFormat="0" applyAlignment="0" applyProtection="0"/>
  </cellStyleXfs>
  <cellXfs count="47">
    <xf numFmtId="0" fontId="0" fillId="0" borderId="0" xfId="0"/>
    <xf numFmtId="0" fontId="6" fillId="0" borderId="0" xfId="0" applyFont="1"/>
    <xf numFmtId="0" fontId="0" fillId="0" borderId="0" xfId="0" applyFill="1"/>
    <xf numFmtId="0" fontId="9" fillId="0" borderId="0" xfId="0" applyFont="1"/>
    <xf numFmtId="0" fontId="10" fillId="0" borderId="0" xfId="0" applyFont="1"/>
    <xf numFmtId="10" fontId="9" fillId="0" borderId="0" xfId="26" applyNumberFormat="1" applyFont="1"/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0" fontId="11" fillId="0" borderId="0" xfId="26" applyNumberFormat="1" applyFont="1"/>
    <xf numFmtId="0" fontId="9" fillId="0" borderId="0" xfId="0" applyFont="1" applyAlignment="1">
      <alignment horizontal="center"/>
    </xf>
    <xf numFmtId="9" fontId="10" fillId="0" borderId="0" xfId="0" applyNumberFormat="1" applyFont="1"/>
    <xf numFmtId="9" fontId="12" fillId="0" borderId="0" xfId="0" applyNumberFormat="1" applyFont="1" applyAlignment="1">
      <alignment horizontal="center"/>
    </xf>
    <xf numFmtId="2" fontId="9" fillId="0" borderId="0" xfId="0" applyNumberFormat="1" applyFont="1"/>
    <xf numFmtId="10" fontId="9" fillId="0" borderId="0" xfId="0" applyNumberFormat="1" applyFont="1" applyAlignment="1">
      <alignment horizontal="center"/>
    </xf>
    <xf numFmtId="9" fontId="12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4" fillId="0" borderId="0" xfId="0" applyFont="1"/>
    <xf numFmtId="3" fontId="14" fillId="0" borderId="0" xfId="0" applyNumberFormat="1" applyFont="1" applyFill="1"/>
    <xf numFmtId="10" fontId="10" fillId="0" borderId="0" xfId="26" applyNumberFormat="1" applyFont="1"/>
    <xf numFmtId="9" fontId="9" fillId="0" borderId="0" xfId="26" applyFont="1"/>
    <xf numFmtId="10" fontId="9" fillId="0" borderId="0" xfId="26" applyNumberFormat="1" applyFont="1" applyAlignment="1">
      <alignment horizontal="center"/>
    </xf>
    <xf numFmtId="2" fontId="10" fillId="0" borderId="0" xfId="0" applyNumberFormat="1" applyFont="1"/>
    <xf numFmtId="2" fontId="9" fillId="0" borderId="0" xfId="0" applyNumberFormat="1" applyFont="1" applyAlignment="1">
      <alignment horizontal="center"/>
    </xf>
    <xf numFmtId="0" fontId="9" fillId="0" borderId="0" xfId="0" applyFont="1" applyFill="1"/>
    <xf numFmtId="4" fontId="9" fillId="0" borderId="0" xfId="0" applyNumberFormat="1" applyFont="1" applyFill="1"/>
    <xf numFmtId="3" fontId="14" fillId="0" borderId="0" xfId="0" applyNumberFormat="1" applyFont="1"/>
    <xf numFmtId="1" fontId="10" fillId="0" borderId="9" xfId="0" applyNumberFormat="1" applyFont="1" applyBorder="1"/>
    <xf numFmtId="2" fontId="0" fillId="0" borderId="0" xfId="0" applyNumberFormat="1" applyFill="1"/>
    <xf numFmtId="10" fontId="0" fillId="0" borderId="0" xfId="0" applyNumberFormat="1" applyFill="1"/>
    <xf numFmtId="9" fontId="2" fillId="0" borderId="0" xfId="26" applyFont="1" applyFill="1"/>
    <xf numFmtId="164" fontId="2" fillId="0" borderId="0" xfId="26" applyNumberFormat="1" applyFont="1" applyFill="1"/>
    <xf numFmtId="0" fontId="30" fillId="0" borderId="0" xfId="0" applyFont="1"/>
    <xf numFmtId="164" fontId="0" fillId="0" borderId="0" xfId="0" applyNumberFormat="1"/>
    <xf numFmtId="10" fontId="8" fillId="0" borderId="0" xfId="0" applyNumberFormat="1" applyFont="1" applyFill="1"/>
    <xf numFmtId="2" fontId="0" fillId="20" borderId="0" xfId="0" applyNumberFormat="1" applyFill="1"/>
    <xf numFmtId="0" fontId="6" fillId="0" borderId="0" xfId="0" applyFont="1" applyFill="1"/>
    <xf numFmtId="10" fontId="0" fillId="0" borderId="0" xfId="26" applyNumberFormat="1" applyFont="1" applyFill="1"/>
    <xf numFmtId="0" fontId="8" fillId="0" borderId="0" xfId="0" applyFont="1" applyFill="1"/>
    <xf numFmtId="9" fontId="8" fillId="0" borderId="0" xfId="26" applyFont="1" applyFill="1"/>
    <xf numFmtId="2" fontId="31" fillId="0" borderId="0" xfId="0" applyNumberFormat="1" applyFont="1" applyFill="1"/>
    <xf numFmtId="0" fontId="32" fillId="0" borderId="10" xfId="0" applyFont="1" applyBorder="1"/>
    <xf numFmtId="0" fontId="32" fillId="0" borderId="11" xfId="0" applyFont="1" applyBorder="1"/>
    <xf numFmtId="2" fontId="33" fillId="0" borderId="12" xfId="0" applyNumberFormat="1" applyFont="1" applyFill="1" applyBorder="1"/>
    <xf numFmtId="0" fontId="32" fillId="0" borderId="13" xfId="0" applyFont="1" applyBorder="1"/>
    <xf numFmtId="0" fontId="32" fillId="0" borderId="14" xfId="0" applyFont="1" applyBorder="1"/>
    <xf numFmtId="10" fontId="33" fillId="0" borderId="15" xfId="0" applyNumberFormat="1" applyFont="1" applyFill="1" applyBorder="1"/>
    <xf numFmtId="0" fontId="35" fillId="0" borderId="0" xfId="0" applyFont="1" applyFill="1"/>
  </cellXfs>
  <cellStyles count="36">
    <cellStyle name="20 % - Accent1" xfId="1" xr:uid="{00000000-0005-0000-0000-000000000000}"/>
    <cellStyle name="20 % - Accent2" xfId="2" xr:uid="{00000000-0005-0000-0000-000001000000}"/>
    <cellStyle name="20 % - Accent3" xfId="3" xr:uid="{00000000-0005-0000-0000-000002000000}"/>
    <cellStyle name="20 % - Accent4" xfId="4" xr:uid="{00000000-0005-0000-0000-000003000000}"/>
    <cellStyle name="20 % - Accent5" xfId="5" xr:uid="{00000000-0005-0000-0000-000004000000}"/>
    <cellStyle name="20 % - Accent6" xfId="6" xr:uid="{00000000-0005-0000-0000-000005000000}"/>
    <cellStyle name="40 % - Accent1" xfId="7" xr:uid="{00000000-0005-0000-0000-000006000000}"/>
    <cellStyle name="40 % - Accent2" xfId="8" xr:uid="{00000000-0005-0000-0000-000007000000}"/>
    <cellStyle name="40 % - Accent3" xfId="9" xr:uid="{00000000-0005-0000-0000-000008000000}"/>
    <cellStyle name="40 % - Accent4" xfId="10" xr:uid="{00000000-0005-0000-0000-000009000000}"/>
    <cellStyle name="40 % - Accent5" xfId="11" xr:uid="{00000000-0005-0000-0000-00000A000000}"/>
    <cellStyle name="40 % - Accent6" xfId="12" xr:uid="{00000000-0005-0000-0000-00000B000000}"/>
    <cellStyle name="60 % - Accent1" xfId="13" xr:uid="{00000000-0005-0000-0000-00000C000000}"/>
    <cellStyle name="60 % - Accent2" xfId="14" xr:uid="{00000000-0005-0000-0000-00000D000000}"/>
    <cellStyle name="60 % - Accent3" xfId="15" xr:uid="{00000000-0005-0000-0000-00000E000000}"/>
    <cellStyle name="60 % - Accent4" xfId="16" xr:uid="{00000000-0005-0000-0000-00000F000000}"/>
    <cellStyle name="60 % - Accent5" xfId="17" xr:uid="{00000000-0005-0000-0000-000010000000}"/>
    <cellStyle name="60 % - Accent6" xfId="18" xr:uid="{00000000-0005-0000-0000-000011000000}"/>
    <cellStyle name="Avertissement" xfId="19" xr:uid="{00000000-0005-0000-0000-000012000000}"/>
    <cellStyle name="Calcul" xfId="20" xr:uid="{00000000-0005-0000-0000-000013000000}"/>
    <cellStyle name="Cellule liée" xfId="21" xr:uid="{00000000-0005-0000-0000-000014000000}"/>
    <cellStyle name="Commentaire" xfId="22" xr:uid="{00000000-0005-0000-0000-000015000000}"/>
    <cellStyle name="Entrée" xfId="23" xr:uid="{00000000-0005-0000-0000-000016000000}"/>
    <cellStyle name="Insatisfaisant" xfId="24" xr:uid="{00000000-0005-0000-0000-000017000000}"/>
    <cellStyle name="Neutre" xfId="25" xr:uid="{00000000-0005-0000-0000-000018000000}"/>
    <cellStyle name="Normal" xfId="0" builtinId="0"/>
    <cellStyle name="Pourcentage" xfId="26" builtinId="5"/>
    <cellStyle name="Satisfaisant" xfId="27" xr:uid="{00000000-0005-0000-0000-00001C000000}"/>
    <cellStyle name="Sortie" xfId="28" xr:uid="{00000000-0005-0000-0000-00001D000000}"/>
    <cellStyle name="Texte explicatif" xfId="29" xr:uid="{00000000-0005-0000-0000-00001E000000}"/>
    <cellStyle name="Titre" xfId="30" xr:uid="{00000000-0005-0000-0000-00001F000000}"/>
    <cellStyle name="Titre 1" xfId="31" xr:uid="{00000000-0005-0000-0000-000020000000}"/>
    <cellStyle name="Titre 2" xfId="32" xr:uid="{00000000-0005-0000-0000-000021000000}"/>
    <cellStyle name="Titre 3" xfId="33" xr:uid="{00000000-0005-0000-0000-000022000000}"/>
    <cellStyle name="Titre 4" xfId="34" xr:uid="{00000000-0005-0000-0000-000023000000}"/>
    <cellStyle name="Vérification" xfId="35" xr:uid="{00000000-0005-0000-0000-00002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zoomScaleNormal="120" workbookViewId="0">
      <selection activeCell="B32" sqref="B32"/>
    </sheetView>
  </sheetViews>
  <sheetFormatPr baseColWidth="10" defaultColWidth="11.3984375" defaultRowHeight="13.9" x14ac:dyDescent="0.4"/>
  <cols>
    <col min="1" max="1" width="39.1328125" style="3" bestFit="1" customWidth="1"/>
    <col min="2" max="4" width="11.265625" style="3" customWidth="1"/>
    <col min="5" max="16384" width="11.3984375" style="3"/>
  </cols>
  <sheetData>
    <row r="1" spans="1:12" x14ac:dyDescent="0.4">
      <c r="A1" s="3" t="s">
        <v>15</v>
      </c>
      <c r="B1" s="4">
        <v>800</v>
      </c>
      <c r="C1" s="4">
        <v>800</v>
      </c>
      <c r="D1" s="4"/>
      <c r="E1" s="9"/>
      <c r="F1" s="9"/>
      <c r="J1" s="9"/>
      <c r="K1" s="9"/>
      <c r="L1" s="9"/>
    </row>
    <row r="2" spans="1:12" x14ac:dyDescent="0.4">
      <c r="A2" s="3" t="s">
        <v>4</v>
      </c>
      <c r="B2" s="4">
        <v>1000</v>
      </c>
      <c r="C2" s="4">
        <v>1000</v>
      </c>
      <c r="D2" s="4"/>
      <c r="E2" s="6"/>
      <c r="F2" s="7"/>
      <c r="J2" s="11"/>
      <c r="K2" s="11"/>
      <c r="L2" s="20"/>
    </row>
    <row r="3" spans="1:12" x14ac:dyDescent="0.4">
      <c r="A3" s="3" t="s">
        <v>6</v>
      </c>
      <c r="B3" s="18">
        <v>0.02</v>
      </c>
      <c r="C3" s="18">
        <v>0.02</v>
      </c>
      <c r="D3" s="18"/>
      <c r="E3" s="6"/>
      <c r="F3" s="7"/>
      <c r="J3" s="13"/>
      <c r="K3" s="13"/>
      <c r="L3" s="20"/>
    </row>
    <row r="4" spans="1:12" x14ac:dyDescent="0.4">
      <c r="A4" s="3" t="s">
        <v>7</v>
      </c>
      <c r="B4" s="8">
        <f>+LN(1+B3)</f>
        <v>1.980262729617973E-2</v>
      </c>
      <c r="C4" s="8">
        <f>+LN(1+C3)</f>
        <v>1.980262729617973E-2</v>
      </c>
      <c r="D4" s="8"/>
      <c r="E4" s="6"/>
      <c r="F4" s="7"/>
      <c r="J4" s="14"/>
      <c r="K4" s="15"/>
    </row>
    <row r="5" spans="1:12" ht="14.25" x14ac:dyDescent="0.4">
      <c r="A5" s="1" t="s">
        <v>0</v>
      </c>
      <c r="B5" s="26">
        <v>1E-3</v>
      </c>
      <c r="C5" s="26">
        <v>10</v>
      </c>
      <c r="D5" s="21"/>
      <c r="E5" s="6"/>
      <c r="F5" s="7"/>
      <c r="J5" s="11"/>
      <c r="K5" s="11"/>
    </row>
    <row r="6" spans="1:12" ht="14.25" x14ac:dyDescent="0.4">
      <c r="A6" s="1" t="s">
        <v>1</v>
      </c>
      <c r="B6" s="10">
        <v>0.4</v>
      </c>
      <c r="C6" s="10">
        <v>0.4</v>
      </c>
      <c r="D6" s="10"/>
      <c r="E6" s="9"/>
    </row>
    <row r="7" spans="1:12" ht="16.149999999999999" x14ac:dyDescent="0.55000000000000004">
      <c r="A7" s="3" t="s">
        <v>11</v>
      </c>
      <c r="B7" s="12">
        <f>((LN(B1/B2)+(B4+B6*B6/2)*B5)/(B6*SQRT(B5)))</f>
        <v>-17.633156592820924</v>
      </c>
      <c r="C7" s="12">
        <f>((LN(C1/C2)+(C4+C6*C6/2)*C5)/(C6*SQRT(C5)))</f>
        <v>0.61259857997915967</v>
      </c>
      <c r="D7" s="12"/>
      <c r="F7" s="22"/>
    </row>
    <row r="8" spans="1:12" ht="16.149999999999999" x14ac:dyDescent="0.55000000000000004">
      <c r="A8" s="3" t="s">
        <v>13</v>
      </c>
      <c r="B8" s="12">
        <f>(B7-B6*SQRT(B5))</f>
        <v>-17.645805703461598</v>
      </c>
      <c r="C8" s="12">
        <f>(C7-C6*SQRT(C5))</f>
        <v>-0.65231248408819231</v>
      </c>
      <c r="D8" s="12"/>
    </row>
    <row r="9" spans="1:12" ht="16.149999999999999" x14ac:dyDescent="0.55000000000000004">
      <c r="A9" s="1" t="s">
        <v>14</v>
      </c>
      <c r="B9" s="12">
        <f>NORMSDIST(B7)</f>
        <v>6.854740918182014E-70</v>
      </c>
      <c r="C9" s="12">
        <f>NORMSDIST(C7)</f>
        <v>0.7299291012938518</v>
      </c>
      <c r="D9" s="12"/>
    </row>
    <row r="10" spans="1:12" ht="16.149999999999999" x14ac:dyDescent="0.55000000000000004">
      <c r="A10" s="1" t="s">
        <v>14</v>
      </c>
      <c r="B10" s="12">
        <f>NORMSDIST(B8)</f>
        <v>5.4799951453101006E-70</v>
      </c>
      <c r="C10" s="12">
        <f>NORMSDIST(C8)</f>
        <v>0.25709980406143024</v>
      </c>
      <c r="D10" s="12"/>
    </row>
    <row r="11" spans="1:12" x14ac:dyDescent="0.4">
      <c r="A11" s="3" t="s">
        <v>5</v>
      </c>
      <c r="B11" s="19">
        <f>1-B10</f>
        <v>1</v>
      </c>
      <c r="C11" s="19">
        <f>1-C10</f>
        <v>0.74290019593856971</v>
      </c>
      <c r="D11" s="12"/>
    </row>
    <row r="12" spans="1:12" x14ac:dyDescent="0.4">
      <c r="A12" s="16" t="s">
        <v>8</v>
      </c>
      <c r="B12" s="17">
        <f>B1*B9-B2*EXP(-B4*B5)*B10</f>
        <v>3.906106462491354E-70</v>
      </c>
      <c r="C12" s="17">
        <f>C1*C9-C2*EXP(-C4*C5)*C10</f>
        <v>373.03189387505165</v>
      </c>
      <c r="D12" s="12"/>
    </row>
    <row r="13" spans="1:12" x14ac:dyDescent="0.4">
      <c r="A13" s="16" t="s">
        <v>12</v>
      </c>
      <c r="B13" s="25">
        <f>+B1-B12</f>
        <v>800</v>
      </c>
      <c r="C13" s="25">
        <f>+C1-C12</f>
        <v>426.96810612494835</v>
      </c>
      <c r="D13" s="12"/>
    </row>
    <row r="14" spans="1:12" s="23" customFormat="1" x14ac:dyDescent="0.4">
      <c r="B14" s="24"/>
      <c r="C14" s="12"/>
      <c r="D14" s="12"/>
    </row>
    <row r="15" spans="1:12" s="23" customFormat="1" x14ac:dyDescent="0.4">
      <c r="B15" s="24"/>
      <c r="C15" s="12"/>
      <c r="D15" s="12"/>
    </row>
    <row r="16" spans="1:12" x14ac:dyDescent="0.4">
      <c r="C16" s="12"/>
      <c r="D16" s="12"/>
    </row>
    <row r="17" spans="2:4" x14ac:dyDescent="0.4">
      <c r="C17" s="12"/>
      <c r="D17" s="12"/>
    </row>
    <row r="18" spans="2:4" x14ac:dyDescent="0.4">
      <c r="C18" s="12"/>
      <c r="D18" s="12"/>
    </row>
    <row r="19" spans="2:4" x14ac:dyDescent="0.4">
      <c r="B19" s="5"/>
      <c r="C19" s="12"/>
      <c r="D19" s="12"/>
    </row>
    <row r="20" spans="2:4" x14ac:dyDescent="0.4">
      <c r="B20" s="5"/>
    </row>
  </sheetData>
  <phoneticPr fontId="7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1"/>
  <sheetViews>
    <sheetView tabSelected="1" zoomScale="168" workbookViewId="0">
      <selection activeCell="D11" sqref="D11"/>
    </sheetView>
  </sheetViews>
  <sheetFormatPr baseColWidth="10" defaultColWidth="11.3984375" defaultRowHeight="14.25" x14ac:dyDescent="0.45"/>
  <cols>
    <col min="3" max="3" width="12" bestFit="1" customWidth="1"/>
    <col min="4" max="4" width="12" customWidth="1"/>
    <col min="7" max="7" width="12" bestFit="1" customWidth="1"/>
  </cols>
  <sheetData>
    <row r="1" spans="1:12" x14ac:dyDescent="0.45">
      <c r="A1" s="46" t="s">
        <v>27</v>
      </c>
      <c r="E1" t="s">
        <v>16</v>
      </c>
    </row>
    <row r="2" spans="1:12" x14ac:dyDescent="0.45">
      <c r="A2" s="40" t="s">
        <v>17</v>
      </c>
      <c r="B2" s="41"/>
      <c r="C2" s="42">
        <v>12.395386544608805</v>
      </c>
      <c r="D2" s="27"/>
      <c r="E2" s="2" t="s">
        <v>10</v>
      </c>
      <c r="F2" s="2"/>
      <c r="G2" s="2"/>
      <c r="H2" s="27">
        <f>+V</f>
        <v>12.395386544608805</v>
      </c>
      <c r="J2" s="2"/>
    </row>
    <row r="3" spans="1:12" ht="14.65" x14ac:dyDescent="0.45">
      <c r="A3" s="43" t="s">
        <v>26</v>
      </c>
      <c r="B3" s="44"/>
      <c r="C3" s="45">
        <v>0.21230480089974679</v>
      </c>
      <c r="D3" s="28"/>
      <c r="E3" s="2" t="s">
        <v>18</v>
      </c>
      <c r="F3" s="2"/>
      <c r="G3" s="2"/>
      <c r="H3" s="36">
        <f>+s</f>
        <v>0.21230480089974679</v>
      </c>
      <c r="J3" s="2"/>
    </row>
    <row r="4" spans="1:12" x14ac:dyDescent="0.45">
      <c r="A4" t="s">
        <v>19</v>
      </c>
      <c r="C4" s="37">
        <v>10</v>
      </c>
      <c r="D4" s="2"/>
      <c r="E4" s="2" t="s">
        <v>2</v>
      </c>
      <c r="F4" s="2"/>
      <c r="G4" s="2"/>
      <c r="H4" s="27">
        <f>+(LN(H2/$C$4)+($C$5+H3*H3/2)*$C$6)/H3/SQRT($C$6)</f>
        <v>1.3531296539647168</v>
      </c>
      <c r="J4" s="2"/>
    </row>
    <row r="5" spans="1:12" x14ac:dyDescent="0.45">
      <c r="A5" t="s">
        <v>7</v>
      </c>
      <c r="C5" s="33">
        <v>0.05</v>
      </c>
      <c r="D5" s="28"/>
      <c r="E5" s="2" t="s">
        <v>3</v>
      </c>
      <c r="F5" s="2"/>
      <c r="G5" s="2"/>
      <c r="H5" s="27">
        <f>+H4-H3*SQRT($C$6)</f>
        <v>1.1408248530649701</v>
      </c>
      <c r="J5" s="2"/>
    </row>
    <row r="6" spans="1:12" ht="14.65" x14ac:dyDescent="0.45">
      <c r="A6" s="1" t="s">
        <v>23</v>
      </c>
      <c r="C6" s="37">
        <v>1</v>
      </c>
      <c r="D6" s="2"/>
      <c r="E6" s="35" t="s">
        <v>21</v>
      </c>
      <c r="F6" s="2"/>
      <c r="G6" s="2"/>
      <c r="H6" s="27">
        <f>+NORMSDIST(H4)</f>
        <v>0.91199289318825016</v>
      </c>
      <c r="J6" s="2"/>
    </row>
    <row r="7" spans="1:12" ht="14.65" x14ac:dyDescent="0.45">
      <c r="A7" t="s">
        <v>20</v>
      </c>
      <c r="C7" s="38">
        <f>C12</f>
        <v>0.80000029837120967</v>
      </c>
      <c r="D7" s="29"/>
      <c r="E7" s="35" t="s">
        <v>22</v>
      </c>
      <c r="F7" s="2"/>
      <c r="G7" s="2"/>
      <c r="H7" s="27">
        <f>+NORMSDIST(H5)</f>
        <v>0.87302859197659943</v>
      </c>
      <c r="J7" s="2"/>
    </row>
    <row r="8" spans="1:12" x14ac:dyDescent="0.45">
      <c r="A8" t="s">
        <v>9</v>
      </c>
      <c r="C8" s="39">
        <f>C11</f>
        <v>2.9999995858187969</v>
      </c>
      <c r="D8" s="2"/>
      <c r="E8" s="2" t="s">
        <v>9</v>
      </c>
      <c r="F8" s="2"/>
      <c r="G8" s="2"/>
      <c r="H8" s="34">
        <f>+H2*H6-$C$4*EXP(-$C$5*$C$6)*H7</f>
        <v>2.9999995858187969</v>
      </c>
      <c r="J8" s="2"/>
    </row>
    <row r="9" spans="1:12" x14ac:dyDescent="0.45">
      <c r="C9" s="2"/>
      <c r="D9" s="2"/>
      <c r="E9" s="2"/>
      <c r="F9" s="2"/>
      <c r="G9" s="2"/>
      <c r="H9" s="2"/>
      <c r="I9" s="30"/>
      <c r="J9" s="2"/>
    </row>
    <row r="10" spans="1:12" x14ac:dyDescent="0.45">
      <c r="A10" s="31" t="s">
        <v>28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45">
      <c r="A11" t="s">
        <v>24</v>
      </c>
      <c r="C11" s="34">
        <f>+V*NORMSDIST((LN(V/C4)+(C5+s*s/2)*C6)/(s*SQRT(C6)))-C4*EXP(-C5*C6)*NORMSDIST((LN(V/C4)+(C5-s*s/2)*C6)/(s*SQRT(C6)))</f>
        <v>2.9999995858187969</v>
      </c>
      <c r="D11" s="27"/>
      <c r="E11" s="27"/>
      <c r="F11" s="2"/>
      <c r="G11" s="2"/>
      <c r="H11" s="2"/>
      <c r="I11" s="2"/>
      <c r="J11" s="2"/>
      <c r="K11" s="2"/>
      <c r="L11" s="2"/>
    </row>
    <row r="12" spans="1:12" ht="14.65" x14ac:dyDescent="0.45">
      <c r="A12" s="1" t="s">
        <v>25</v>
      </c>
      <c r="C12" s="29">
        <f>NORMSDIST((LN(V/C4)+(C5+s*s/2)*C6)/(s*SQRT(C6)))*V*s/C8</f>
        <v>0.80000029837120967</v>
      </c>
      <c r="D12" s="29"/>
      <c r="E12" s="2"/>
      <c r="F12" s="2"/>
      <c r="G12" s="2"/>
      <c r="H12" s="2"/>
      <c r="I12" s="2"/>
      <c r="J12" s="2"/>
      <c r="K12" s="2"/>
      <c r="L12" s="2"/>
    </row>
    <row r="13" spans="1:12" x14ac:dyDescent="0.45"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45"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45"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45"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3:12" x14ac:dyDescent="0.45"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3:12" x14ac:dyDescent="0.45">
      <c r="F18" s="2"/>
      <c r="G18" s="2"/>
      <c r="H18" s="2"/>
      <c r="I18" s="2"/>
      <c r="J18" s="2"/>
      <c r="K18" s="2"/>
      <c r="L18" s="2"/>
    </row>
    <row r="19" spans="3:12" x14ac:dyDescent="0.45">
      <c r="F19" s="2"/>
      <c r="G19" s="2"/>
      <c r="H19" s="2"/>
      <c r="I19" s="2"/>
      <c r="J19" s="2"/>
      <c r="K19" s="2"/>
      <c r="L19" s="2"/>
    </row>
    <row r="20" spans="3:12" x14ac:dyDescent="0.45">
      <c r="F20" s="2"/>
      <c r="G20" s="2"/>
      <c r="H20" s="2"/>
      <c r="I20" s="2"/>
      <c r="J20" s="2"/>
      <c r="K20" s="2"/>
      <c r="L20" s="2"/>
    </row>
    <row r="21" spans="3:12" x14ac:dyDescent="0.45">
      <c r="F21" s="2"/>
      <c r="I21" s="32"/>
    </row>
  </sheetData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Intro equity value</vt:lpstr>
      <vt:lpstr>Solver</vt:lpstr>
      <vt:lpstr>s</vt:lpstr>
      <vt:lpstr>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levyn</cp:lastModifiedBy>
  <dcterms:created xsi:type="dcterms:W3CDTF">2012-10-27T10:01:08Z</dcterms:created>
  <dcterms:modified xsi:type="dcterms:W3CDTF">2020-04-24T20:22:57Z</dcterms:modified>
</cp:coreProperties>
</file>